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11" i="1"/>
  <c r="G11" l="1"/>
  <c r="K24" i="2" l="1"/>
  <c r="I24"/>
  <c r="G24"/>
  <c r="F24"/>
  <c r="E24"/>
  <c r="D24"/>
  <c r="L23"/>
  <c r="K23"/>
  <c r="J23"/>
  <c r="I23"/>
  <c r="H23"/>
  <c r="N23" s="1"/>
  <c r="G23"/>
  <c r="M23" s="1"/>
  <c r="L22"/>
  <c r="K22"/>
  <c r="J22"/>
  <c r="I22"/>
  <c r="H22"/>
  <c r="N22" s="1"/>
  <c r="G22"/>
  <c r="M22" s="1"/>
  <c r="L21"/>
  <c r="L24" s="1"/>
  <c r="K21"/>
  <c r="J21"/>
  <c r="J24" s="1"/>
  <c r="I21"/>
  <c r="H21"/>
  <c r="H24" s="1"/>
  <c r="G21"/>
  <c r="M21" s="1"/>
  <c r="M19"/>
  <c r="N18"/>
  <c r="M18"/>
  <c r="K16"/>
  <c r="K25" s="1"/>
  <c r="I16"/>
  <c r="I25" s="1"/>
  <c r="G16"/>
  <c r="G25" s="1"/>
  <c r="F16"/>
  <c r="E16"/>
  <c r="D16"/>
  <c r="L15"/>
  <c r="K15"/>
  <c r="J15"/>
  <c r="I15"/>
  <c r="H15"/>
  <c r="N15" s="1"/>
  <c r="G15"/>
  <c r="M15" s="1"/>
  <c r="L14"/>
  <c r="K14"/>
  <c r="J14"/>
  <c r="I14"/>
  <c r="H14"/>
  <c r="N14" s="1"/>
  <c r="G14"/>
  <c r="M14" s="1"/>
  <c r="L13"/>
  <c r="L16" s="1"/>
  <c r="L25" s="1"/>
  <c r="K13"/>
  <c r="J13"/>
  <c r="J16" s="1"/>
  <c r="J25" s="1"/>
  <c r="I13"/>
  <c r="H13"/>
  <c r="N13" s="1"/>
  <c r="G13"/>
  <c r="M13" s="1"/>
  <c r="M24" l="1"/>
  <c r="M16"/>
  <c r="N21"/>
  <c r="N24" s="1"/>
  <c r="H16"/>
  <c r="H25" l="1"/>
  <c r="N16"/>
  <c r="N25" s="1"/>
  <c r="M25"/>
  <c r="H11" i="1" l="1"/>
  <c r="I11"/>
  <c r="J11"/>
</calcChain>
</file>

<file path=xl/sharedStrings.xml><?xml version="1.0" encoding="utf-8"?>
<sst xmlns="http://schemas.openxmlformats.org/spreadsheetml/2006/main" count="87" uniqueCount="73">
  <si>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</si>
  <si>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</si>
  <si>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</si>
  <si>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</si>
  <si>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</si>
  <si>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</si>
  <si>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</si>
  <si>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</si>
  <si>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</si>
  <si>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</si>
  <si>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</si>
  <si>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</si>
  <si>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</si>
  <si>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</si>
  <si>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</si>
  <si>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</si>
  <si>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</si>
  <si>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</si>
  <si>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</si>
  <si>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</si>
  <si>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</si>
  <si>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</si>
  <si>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МБОУ Малосюгинская СОШ  </t>
  </si>
  <si>
    <t>Чай с лимоном</t>
  </si>
  <si>
    <t>Суп картофельный с клёцками</t>
  </si>
  <si>
    <t xml:space="preserve">Каша гречневая  </t>
  </si>
  <si>
    <t>Гуляш из отваргоно мяса</t>
  </si>
  <si>
    <t xml:space="preserve"> Чай с сахаром</t>
  </si>
  <si>
    <t>65/2013</t>
  </si>
  <si>
    <t>103/2013</t>
  </si>
  <si>
    <t>63/2008</t>
  </si>
  <si>
    <t>День недели</t>
  </si>
  <si>
    <t>Наименование блюда</t>
  </si>
  <si>
    <t>стоимость</t>
  </si>
  <si>
    <t>Выход,гр.</t>
  </si>
  <si>
    <t>Пищевые вещества.</t>
  </si>
  <si>
    <t>Энергетическая ценность (ккал)</t>
  </si>
  <si>
    <t>Белки,гр.</t>
  </si>
  <si>
    <t>Жиры,гр.</t>
  </si>
  <si>
    <t>Углеводы,гр.</t>
  </si>
  <si>
    <t>7-11 лет</t>
  </si>
  <si>
    <t>12-18 лет</t>
  </si>
  <si>
    <t>ЧЕТВЕРГ</t>
  </si>
  <si>
    <t>ЗАВТРАК</t>
  </si>
  <si>
    <t>235/2021г</t>
  </si>
  <si>
    <t>Каша пшённая молочная жидкая</t>
  </si>
  <si>
    <t>ПП</t>
  </si>
  <si>
    <t>Батон нарезной</t>
  </si>
  <si>
    <t>146/2008</t>
  </si>
  <si>
    <t>ИТОГО  ЗАВТРАК:</t>
  </si>
  <si>
    <t>ОБЕД</t>
  </si>
  <si>
    <t>457/2021г</t>
  </si>
  <si>
    <t>Хлеб ржаной</t>
  </si>
  <si>
    <t>Хлеб пшеничный</t>
  </si>
  <si>
    <t>ИТОГО  ОБЕД:</t>
  </si>
  <si>
    <t>Утверждаю</t>
  </si>
  <si>
    <t xml:space="preserve">УТВЕРЖДАЮ </t>
  </si>
  <si>
    <t>Директор</t>
  </si>
  <si>
    <t>Генеральный директор ООО "Школьное питание"</t>
  </si>
  <si>
    <t>МБОУ «Малосюгинская СОШ»</t>
  </si>
  <si>
    <t>Колеватов Е.С____________</t>
  </si>
  <si>
    <t xml:space="preserve">О.Ю. Борщёва.________________ </t>
  </si>
  <si>
    <t>574/2021г</t>
  </si>
  <si>
    <t>573/2021г</t>
  </si>
  <si>
    <t>Хлеб пшеничный формовой</t>
  </si>
  <si>
    <t>ТТК-2</t>
  </si>
  <si>
    <t>Салат "Свежесть"</t>
  </si>
  <si>
    <t>114/2021г</t>
  </si>
  <si>
    <t>97/2008г</t>
  </si>
  <si>
    <t>Макаронные изделия отварные</t>
  </si>
  <si>
    <t>459/2021г</t>
  </si>
  <si>
    <r>
      <t>Суп картофельный с крупой</t>
    </r>
    <r>
      <rPr>
        <sz val="10"/>
        <color theme="1"/>
        <rFont val="Calibri"/>
        <family val="2"/>
        <charset val="204"/>
      </rPr>
      <t>*</t>
    </r>
  </si>
  <si>
    <t>Гуляш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</si>
</sst>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2" fontId="0" fillId="0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3" fillId="0" borderId="12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164" fontId="2" fillId="2" borderId="4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2" fontId="5" fillId="2" borderId="4" xfId="0" applyNumberFormat="1" applyFont="1" applyFill="1" applyBorder="1" applyAlignment="1"/>
    <xf numFmtId="0" fontId="5" fillId="2" borderId="4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vertical="center"/>
    </xf>
    <xf numFmtId="1" fontId="5" fillId="3" borderId="4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/>
    <xf numFmtId="0" fontId="2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5" fillId="3" borderId="13" xfId="0" applyNumberFormat="1" applyFont="1" applyFill="1" applyBorder="1" applyAlignment="1">
      <alignment horizontal="center"/>
    </xf>
    <xf numFmtId="0" fontId="0" fillId="0" borderId="0" xfId="0" applyNumberFormat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2" fillId="2" borderId="14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5" fillId="0" borderId="28" xfId="0" applyFont="1" applyBorder="1" applyAlignment="1">
      <alignment horizontal="center" vertical="center" textRotation="90"/>
    </xf>
    <xf numFmtId="0" fontId="5" fillId="0" borderId="31" xfId="0" applyFont="1" applyBorder="1" applyAlignment="1">
      <alignment horizontal="center" vertical="center" textRotation="90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center" textRotation="90"/>
    </xf>
    <xf numFmtId="0" fontId="4" fillId="3" borderId="17" xfId="0" applyFont="1" applyFill="1" applyBorder="1" applyAlignment="1">
      <alignment vertical="center" textRotation="90"/>
    </xf>
    <xf numFmtId="0" fontId="4" fillId="3" borderId="21" xfId="0" applyFont="1" applyFill="1" applyBorder="1" applyAlignment="1">
      <alignment vertical="center" textRotation="90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workbookViewId="0">
      <selection activeCell="G17" sqref="G17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82" t="s">
        <v>0</v>
      </c>
      <c r="B1" s="85" t="s">
        <v>22</v>
      </c>
      <c r="C1" s="86"/>
      <c r="D1" s="87"/>
      <c r="E1" s="82" t="s">
        <v>1</v>
      </c>
      <c r="F1" s="1"/>
      <c r="G1" s="82"/>
      <c r="H1" s="82"/>
      <c r="I1" s="82" t="s">
        <v>2</v>
      </c>
      <c r="J1" s="2">
        <v>45702</v>
      </c>
    </row>
    <row r="2" spans="1:10" ht="15.75" thickBot="1">
      <c r="A2" s="83"/>
      <c r="B2" s="83"/>
      <c r="C2" s="83"/>
      <c r="D2" s="83"/>
      <c r="E2" s="83"/>
      <c r="F2" s="83"/>
      <c r="G2" s="83"/>
      <c r="H2" s="83"/>
      <c r="I2" s="83"/>
      <c r="J2" s="84"/>
    </row>
    <row r="3" spans="1:10" ht="15.75" thickBot="1">
      <c r="A3" s="77" t="s">
        <v>3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14</v>
      </c>
      <c r="B4" s="12" t="s">
        <v>15</v>
      </c>
      <c r="C4" s="23" t="s">
        <v>65</v>
      </c>
      <c r="D4" s="24" t="s">
        <v>66</v>
      </c>
      <c r="E4" s="76">
        <v>100</v>
      </c>
      <c r="F4" s="13">
        <v>15</v>
      </c>
      <c r="G4" s="35">
        <v>77.16</v>
      </c>
      <c r="H4" s="80">
        <v>2.08</v>
      </c>
      <c r="I4" s="81">
        <v>5.12</v>
      </c>
      <c r="J4" s="75">
        <v>5.69</v>
      </c>
    </row>
    <row r="5" spans="1:10" ht="25.5">
      <c r="A5" s="5"/>
      <c r="B5" s="6" t="s">
        <v>16</v>
      </c>
      <c r="C5" s="79" t="s">
        <v>67</v>
      </c>
      <c r="D5" s="27" t="s">
        <v>71</v>
      </c>
      <c r="E5" s="59">
        <v>200</v>
      </c>
      <c r="F5" s="7">
        <v>31.5</v>
      </c>
      <c r="G5" s="61">
        <v>114.42</v>
      </c>
      <c r="H5" s="19">
        <v>3.86</v>
      </c>
      <c r="I5" s="13">
        <v>5.7</v>
      </c>
      <c r="J5" s="18">
        <v>11.92</v>
      </c>
    </row>
    <row r="6" spans="1:10">
      <c r="A6" s="5"/>
      <c r="B6" s="6" t="s">
        <v>17</v>
      </c>
      <c r="C6" s="25" t="s">
        <v>30</v>
      </c>
      <c r="D6" s="26" t="s">
        <v>72</v>
      </c>
      <c r="E6" s="33">
        <v>90</v>
      </c>
      <c r="F6" s="7">
        <v>70</v>
      </c>
      <c r="G6" s="35">
        <v>255.6</v>
      </c>
      <c r="H6" s="19">
        <v>10.8</v>
      </c>
      <c r="I6" s="13">
        <v>21.6</v>
      </c>
      <c r="J6" s="18">
        <v>4.5</v>
      </c>
    </row>
    <row r="7" spans="1:10" ht="23.25" customHeight="1">
      <c r="A7" s="5"/>
      <c r="B7" s="6" t="s">
        <v>18</v>
      </c>
      <c r="C7" s="23" t="s">
        <v>68</v>
      </c>
      <c r="D7" s="24" t="s">
        <v>69</v>
      </c>
      <c r="E7" s="33">
        <v>150</v>
      </c>
      <c r="F7" s="7">
        <v>6.5</v>
      </c>
      <c r="G7" s="35">
        <v>217.53</v>
      </c>
      <c r="H7" s="19">
        <v>5.45</v>
      </c>
      <c r="I7" s="13">
        <v>6.75</v>
      </c>
      <c r="J7" s="18">
        <v>33.75</v>
      </c>
    </row>
    <row r="8" spans="1:10">
      <c r="A8" s="5"/>
      <c r="B8" s="6" t="s">
        <v>19</v>
      </c>
      <c r="C8" s="23" t="s">
        <v>70</v>
      </c>
      <c r="D8" s="24" t="s">
        <v>23</v>
      </c>
      <c r="E8" s="74">
        <v>200</v>
      </c>
      <c r="F8" s="7">
        <v>5</v>
      </c>
      <c r="G8" s="74">
        <v>40.1</v>
      </c>
      <c r="H8" s="16">
        <v>0.3</v>
      </c>
      <c r="I8" s="17">
        <v>0.1</v>
      </c>
      <c r="J8" s="75">
        <v>9.5</v>
      </c>
    </row>
    <row r="9" spans="1:10">
      <c r="A9" s="5"/>
      <c r="B9" s="6" t="s">
        <v>21</v>
      </c>
      <c r="C9" s="23" t="s">
        <v>62</v>
      </c>
      <c r="D9" s="24" t="s">
        <v>52</v>
      </c>
      <c r="E9" s="40">
        <v>20</v>
      </c>
      <c r="F9" s="7">
        <v>5</v>
      </c>
      <c r="G9" s="35">
        <v>41.18</v>
      </c>
      <c r="H9" s="19">
        <v>1.6</v>
      </c>
      <c r="I9" s="13">
        <v>0.3</v>
      </c>
      <c r="J9" s="18">
        <v>8.02</v>
      </c>
    </row>
    <row r="10" spans="1:10">
      <c r="A10" s="5"/>
      <c r="B10" s="14" t="s">
        <v>20</v>
      </c>
      <c r="C10" s="23" t="s">
        <v>63</v>
      </c>
      <c r="D10" s="24" t="s">
        <v>64</v>
      </c>
      <c r="E10" s="40">
        <v>40</v>
      </c>
      <c r="F10" s="15">
        <v>5</v>
      </c>
      <c r="G10" s="35">
        <v>93.76</v>
      </c>
      <c r="H10" s="15">
        <v>3.04</v>
      </c>
      <c r="I10" s="15">
        <v>0.32</v>
      </c>
      <c r="J10" s="20">
        <v>19.68</v>
      </c>
    </row>
    <row r="11" spans="1:10" ht="15.75" thickBot="1">
      <c r="A11" s="8"/>
      <c r="B11" s="9" t="s">
        <v>13</v>
      </c>
      <c r="C11" s="9"/>
      <c r="D11" s="11"/>
      <c r="E11" s="22">
        <f>SUM(E4:E10)</f>
        <v>800</v>
      </c>
      <c r="F11" s="10">
        <v>93.75</v>
      </c>
      <c r="G11" s="10">
        <f>SUM(G4:G10)</f>
        <v>839.74999999999989</v>
      </c>
      <c r="H11" s="10">
        <f t="shared" ref="H11:J11" si="0">SUM(H5:H10)</f>
        <v>25.05</v>
      </c>
      <c r="I11" s="10">
        <f t="shared" si="0"/>
        <v>34.769999999999996</v>
      </c>
      <c r="J11" s="21">
        <f t="shared" si="0"/>
        <v>87.37</v>
      </c>
    </row>
    <row r="13" spans="1:10">
      <c r="I13" s="73"/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5"/>
  <sheetViews>
    <sheetView topLeftCell="A4" workbookViewId="0">
      <selection activeCell="P4" sqref="P4"/>
    </sheetView>
  </sheetViews>
  <sheetFormatPr defaultRowHeight="15"/>
  <cols>
    <col min="3" max="3" width="30.42578125" customWidth="1"/>
  </cols>
  <sheetData>
    <row r="2" spans="1:14">
      <c r="H2" t="s">
        <v>55</v>
      </c>
    </row>
    <row r="3" spans="1:14">
      <c r="B3" t="s">
        <v>56</v>
      </c>
      <c r="H3" t="s">
        <v>57</v>
      </c>
    </row>
    <row r="4" spans="1:14">
      <c r="B4" t="s">
        <v>58</v>
      </c>
      <c r="H4" t="s">
        <v>59</v>
      </c>
    </row>
    <row r="5" spans="1:14">
      <c r="B5" t="s">
        <v>60</v>
      </c>
      <c r="H5" t="s">
        <v>61</v>
      </c>
    </row>
    <row r="8" spans="1:14" ht="15.75" thickBot="1"/>
    <row r="9" spans="1:14">
      <c r="A9" s="102" t="s">
        <v>31</v>
      </c>
      <c r="B9" s="105" t="s">
        <v>5</v>
      </c>
      <c r="C9" s="108" t="s">
        <v>32</v>
      </c>
      <c r="D9" s="111" t="s">
        <v>33</v>
      </c>
      <c r="E9" s="114" t="s">
        <v>34</v>
      </c>
      <c r="F9" s="115"/>
      <c r="G9" s="118" t="s">
        <v>35</v>
      </c>
      <c r="H9" s="118"/>
      <c r="I9" s="118"/>
      <c r="J9" s="118"/>
      <c r="K9" s="118"/>
      <c r="L9" s="118"/>
      <c r="M9" s="88" t="s">
        <v>36</v>
      </c>
      <c r="N9" s="89"/>
    </row>
    <row r="10" spans="1:14">
      <c r="A10" s="103"/>
      <c r="B10" s="106"/>
      <c r="C10" s="109"/>
      <c r="D10" s="112"/>
      <c r="E10" s="116"/>
      <c r="F10" s="117"/>
      <c r="G10" s="92" t="s">
        <v>37</v>
      </c>
      <c r="H10" s="92"/>
      <c r="I10" s="90" t="s">
        <v>38</v>
      </c>
      <c r="J10" s="90"/>
      <c r="K10" s="92" t="s">
        <v>39</v>
      </c>
      <c r="L10" s="92"/>
      <c r="M10" s="90"/>
      <c r="N10" s="91"/>
    </row>
    <row r="11" spans="1:14" ht="15.75" thickBot="1">
      <c r="A11" s="104"/>
      <c r="B11" s="107"/>
      <c r="C11" s="110"/>
      <c r="D11" s="113"/>
      <c r="E11" s="29" t="s">
        <v>40</v>
      </c>
      <c r="F11" s="30" t="s">
        <v>41</v>
      </c>
      <c r="G11" s="29" t="s">
        <v>40</v>
      </c>
      <c r="H11" s="30" t="s">
        <v>41</v>
      </c>
      <c r="I11" s="29" t="s">
        <v>40</v>
      </c>
      <c r="J11" s="30" t="s">
        <v>41</v>
      </c>
      <c r="K11" s="29" t="s">
        <v>40</v>
      </c>
      <c r="L11" s="30" t="s">
        <v>41</v>
      </c>
      <c r="M11" s="29" t="s">
        <v>40</v>
      </c>
      <c r="N11" s="31" t="s">
        <v>41</v>
      </c>
    </row>
    <row r="12" spans="1:14">
      <c r="A12" s="93" t="s">
        <v>42</v>
      </c>
      <c r="B12" s="96" t="s">
        <v>43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</row>
    <row r="13" spans="1:14">
      <c r="A13" s="94"/>
      <c r="B13" s="25" t="s">
        <v>44</v>
      </c>
      <c r="C13" s="27" t="s">
        <v>45</v>
      </c>
      <c r="D13" s="32">
        <v>13</v>
      </c>
      <c r="E13" s="33">
        <v>150</v>
      </c>
      <c r="F13" s="34">
        <v>200</v>
      </c>
      <c r="G13" s="35">
        <f>E13*3.5/100</f>
        <v>5.25</v>
      </c>
      <c r="H13" s="36">
        <f>F13*3.5/100</f>
        <v>7</v>
      </c>
      <c r="I13" s="35">
        <f>E13*4.6/100</f>
        <v>6.9</v>
      </c>
      <c r="J13" s="36">
        <f>F13*4.6/100</f>
        <v>9.1999999999999993</v>
      </c>
      <c r="K13" s="35">
        <f>E13*16.7/100</f>
        <v>25.05</v>
      </c>
      <c r="L13" s="36">
        <f>F13*16.7/100</f>
        <v>33.4</v>
      </c>
      <c r="M13" s="33">
        <f t="shared" ref="M13:N16" si="0">G13*4+I13*9+K13*4</f>
        <v>183.3</v>
      </c>
      <c r="N13" s="37">
        <f t="shared" si="0"/>
        <v>244.39999999999998</v>
      </c>
    </row>
    <row r="14" spans="1:14">
      <c r="A14" s="94"/>
      <c r="B14" s="23" t="s">
        <v>46</v>
      </c>
      <c r="C14" s="38" t="s">
        <v>47</v>
      </c>
      <c r="D14" s="39">
        <v>2</v>
      </c>
      <c r="E14" s="40">
        <v>30</v>
      </c>
      <c r="F14" s="41">
        <v>40</v>
      </c>
      <c r="G14" s="40">
        <f>E14*7.5/100</f>
        <v>2.25</v>
      </c>
      <c r="H14" s="42">
        <f>F14*7.5/100</f>
        <v>3</v>
      </c>
      <c r="I14" s="43">
        <f>E14*2.9/100</f>
        <v>0.87</v>
      </c>
      <c r="J14" s="44">
        <f>F14*2.9/100</f>
        <v>1.1599999999999999</v>
      </c>
      <c r="K14" s="45">
        <f>E14*51.4/100</f>
        <v>15.42</v>
      </c>
      <c r="L14" s="44">
        <f>F14*51.4/100</f>
        <v>20.56</v>
      </c>
      <c r="M14" s="45">
        <f t="shared" si="0"/>
        <v>78.509999999999991</v>
      </c>
      <c r="N14" s="46">
        <f t="shared" si="0"/>
        <v>104.67999999999999</v>
      </c>
    </row>
    <row r="15" spans="1:14">
      <c r="A15" s="94"/>
      <c r="B15" s="23" t="s">
        <v>48</v>
      </c>
      <c r="C15" s="24" t="s">
        <v>23</v>
      </c>
      <c r="D15" s="47">
        <v>0.95</v>
      </c>
      <c r="E15" s="33">
        <v>200</v>
      </c>
      <c r="F15" s="44">
        <v>200</v>
      </c>
      <c r="G15" s="35">
        <f>E15*0.3/200</f>
        <v>0.3</v>
      </c>
      <c r="H15" s="36">
        <f>F15*0.3/200</f>
        <v>0.3</v>
      </c>
      <c r="I15" s="48">
        <f>E15*0/200</f>
        <v>0</v>
      </c>
      <c r="J15" s="36">
        <f>F15*0/200</f>
        <v>0</v>
      </c>
      <c r="K15" s="35">
        <f>E15*15.2/200</f>
        <v>15.2</v>
      </c>
      <c r="L15" s="36">
        <f>F15*15.2/200</f>
        <v>15.2</v>
      </c>
      <c r="M15" s="35">
        <f t="shared" si="0"/>
        <v>62</v>
      </c>
      <c r="N15" s="37">
        <f t="shared" si="0"/>
        <v>62</v>
      </c>
    </row>
    <row r="16" spans="1:14">
      <c r="A16" s="94"/>
      <c r="B16" s="49"/>
      <c r="C16" s="50" t="s">
        <v>49</v>
      </c>
      <c r="D16" s="51">
        <f>SUM(D13:D15)</f>
        <v>15.95</v>
      </c>
      <c r="E16" s="52">
        <f t="shared" ref="E16:L16" si="1">SUM(E13:E15)</f>
        <v>380</v>
      </c>
      <c r="F16" s="53">
        <f t="shared" si="1"/>
        <v>440</v>
      </c>
      <c r="G16" s="54">
        <f t="shared" si="1"/>
        <v>7.8</v>
      </c>
      <c r="H16" s="55">
        <f t="shared" si="1"/>
        <v>10.3</v>
      </c>
      <c r="I16" s="54">
        <f t="shared" si="1"/>
        <v>7.7700000000000005</v>
      </c>
      <c r="J16" s="55">
        <f t="shared" si="1"/>
        <v>10.36</v>
      </c>
      <c r="K16" s="54">
        <f t="shared" si="1"/>
        <v>55.67</v>
      </c>
      <c r="L16" s="55">
        <f t="shared" si="1"/>
        <v>69.16</v>
      </c>
      <c r="M16" s="54">
        <f t="shared" si="0"/>
        <v>323.81</v>
      </c>
      <c r="N16" s="56">
        <f t="shared" si="0"/>
        <v>411.08</v>
      </c>
    </row>
    <row r="17" spans="1:14">
      <c r="A17" s="94"/>
      <c r="B17" s="99" t="s">
        <v>50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1"/>
    </row>
    <row r="18" spans="1:14">
      <c r="A18" s="94"/>
      <c r="B18" s="57" t="s">
        <v>28</v>
      </c>
      <c r="C18" s="28" t="s">
        <v>24</v>
      </c>
      <c r="D18" s="58">
        <v>18</v>
      </c>
      <c r="E18" s="59">
        <v>200</v>
      </c>
      <c r="F18" s="60">
        <v>200</v>
      </c>
      <c r="G18" s="61">
        <v>1.68</v>
      </c>
      <c r="H18" s="62">
        <v>1.68</v>
      </c>
      <c r="I18" s="61">
        <v>2.68</v>
      </c>
      <c r="J18" s="62">
        <v>2.68</v>
      </c>
      <c r="K18" s="61">
        <v>9.6999999999999993</v>
      </c>
      <c r="L18" s="62">
        <v>9.6999999999999993</v>
      </c>
      <c r="M18" s="61">
        <f t="shared" ref="M18:N23" si="2">G18*4+I18*9+K18*4</f>
        <v>69.64</v>
      </c>
      <c r="N18" s="63">
        <f t="shared" si="2"/>
        <v>69.64</v>
      </c>
    </row>
    <row r="19" spans="1:14">
      <c r="A19" s="94"/>
      <c r="B19" s="23" t="s">
        <v>29</v>
      </c>
      <c r="C19" s="24" t="s">
        <v>25</v>
      </c>
      <c r="D19" s="47">
        <v>10</v>
      </c>
      <c r="E19" s="33">
        <v>200</v>
      </c>
      <c r="F19" s="44">
        <v>200</v>
      </c>
      <c r="G19" s="35">
        <v>11.8</v>
      </c>
      <c r="H19" s="36">
        <v>11.8</v>
      </c>
      <c r="I19" s="35">
        <v>6.8</v>
      </c>
      <c r="J19" s="36">
        <v>6.8</v>
      </c>
      <c r="K19" s="35">
        <v>63.2</v>
      </c>
      <c r="L19" s="36">
        <v>63.2</v>
      </c>
      <c r="M19" s="35">
        <f t="shared" si="2"/>
        <v>361.20000000000005</v>
      </c>
      <c r="N19" s="37">
        <v>320</v>
      </c>
    </row>
    <row r="20" spans="1:14">
      <c r="A20" s="94"/>
      <c r="B20" s="25" t="s">
        <v>30</v>
      </c>
      <c r="C20" s="26" t="s">
        <v>26</v>
      </c>
      <c r="D20" s="64">
        <v>35</v>
      </c>
      <c r="E20" s="33">
        <v>100</v>
      </c>
      <c r="F20" s="44">
        <v>100</v>
      </c>
      <c r="G20" s="35">
        <v>13.9</v>
      </c>
      <c r="H20" s="36">
        <v>13.9</v>
      </c>
      <c r="I20" s="35">
        <v>6.5</v>
      </c>
      <c r="J20" s="36">
        <v>6.5</v>
      </c>
      <c r="K20" s="35">
        <v>4</v>
      </c>
      <c r="L20" s="36">
        <v>4</v>
      </c>
      <c r="M20" s="35">
        <v>132</v>
      </c>
      <c r="N20" s="37">
        <v>132</v>
      </c>
    </row>
    <row r="21" spans="1:14">
      <c r="A21" s="94"/>
      <c r="B21" s="25" t="s">
        <v>51</v>
      </c>
      <c r="C21" s="26" t="s">
        <v>27</v>
      </c>
      <c r="D21" s="64">
        <v>2</v>
      </c>
      <c r="E21" s="33">
        <v>200</v>
      </c>
      <c r="F21" s="44">
        <v>200</v>
      </c>
      <c r="G21" s="35">
        <f>E21*0.06/180</f>
        <v>6.6666666666666666E-2</v>
      </c>
      <c r="H21" s="36">
        <f>F21*0.06/180</f>
        <v>6.6666666666666666E-2</v>
      </c>
      <c r="I21" s="35">
        <f>E21*0/50</f>
        <v>0</v>
      </c>
      <c r="J21" s="36">
        <f>F21*0/50</f>
        <v>0</v>
      </c>
      <c r="K21" s="35">
        <f>E21*9.99/180</f>
        <v>11.1</v>
      </c>
      <c r="L21" s="36">
        <f>F21*9.99/180</f>
        <v>11.1</v>
      </c>
      <c r="M21" s="35">
        <f t="shared" ref="M21:N21" si="3">G21*4+I21*9+K21*4</f>
        <v>44.666666666666664</v>
      </c>
      <c r="N21" s="37">
        <f t="shared" si="3"/>
        <v>44.666666666666664</v>
      </c>
    </row>
    <row r="22" spans="1:14">
      <c r="A22" s="94"/>
      <c r="B22" s="23" t="s">
        <v>46</v>
      </c>
      <c r="C22" s="24" t="s">
        <v>52</v>
      </c>
      <c r="D22" s="47">
        <v>1</v>
      </c>
      <c r="E22" s="33">
        <v>20</v>
      </c>
      <c r="F22" s="44">
        <v>20</v>
      </c>
      <c r="G22" s="35">
        <f>E22*6.6/100</f>
        <v>1.32</v>
      </c>
      <c r="H22" s="36">
        <f>F22*6.6/100</f>
        <v>1.32</v>
      </c>
      <c r="I22" s="35">
        <f>E22*1.1/100</f>
        <v>0.22</v>
      </c>
      <c r="J22" s="36">
        <f>F22*1.1/100</f>
        <v>0.22</v>
      </c>
      <c r="K22" s="35">
        <f>E22*43.9/100</f>
        <v>8.7799999999999994</v>
      </c>
      <c r="L22" s="36">
        <f>F22*43.9/100</f>
        <v>8.7799999999999994</v>
      </c>
      <c r="M22" s="35">
        <f t="shared" si="2"/>
        <v>42.379999999999995</v>
      </c>
      <c r="N22" s="37">
        <f t="shared" si="2"/>
        <v>42.379999999999995</v>
      </c>
    </row>
    <row r="23" spans="1:14">
      <c r="A23" s="94"/>
      <c r="B23" s="23" t="s">
        <v>46</v>
      </c>
      <c r="C23" s="24" t="s">
        <v>53</v>
      </c>
      <c r="D23" s="47">
        <v>1</v>
      </c>
      <c r="E23" s="33">
        <v>40</v>
      </c>
      <c r="F23" s="44">
        <v>40</v>
      </c>
      <c r="G23" s="35">
        <f>E23*7.7/100</f>
        <v>3.08</v>
      </c>
      <c r="H23" s="36">
        <f>F23*7.7/100</f>
        <v>3.08</v>
      </c>
      <c r="I23" s="35">
        <f>E23*0.8/100</f>
        <v>0.32</v>
      </c>
      <c r="J23" s="36">
        <f>F23*0.8/100</f>
        <v>0.32</v>
      </c>
      <c r="K23" s="35">
        <f>E23*49.5/100</f>
        <v>19.8</v>
      </c>
      <c r="L23" s="36">
        <f>F23*49.5/100</f>
        <v>19.8</v>
      </c>
      <c r="M23" s="35">
        <f t="shared" si="2"/>
        <v>94.4</v>
      </c>
      <c r="N23" s="37">
        <f t="shared" si="2"/>
        <v>94.4</v>
      </c>
    </row>
    <row r="24" spans="1:14">
      <c r="A24" s="94"/>
      <c r="B24" s="23"/>
      <c r="C24" s="50" t="s">
        <v>54</v>
      </c>
      <c r="D24" s="51">
        <f>SUM(D18:D23)</f>
        <v>67</v>
      </c>
      <c r="E24" s="52">
        <f t="shared" ref="E24:N24" si="4">SUM(E18:E23)</f>
        <v>760</v>
      </c>
      <c r="F24" s="65">
        <f t="shared" si="4"/>
        <v>760</v>
      </c>
      <c r="G24" s="54">
        <f t="shared" si="4"/>
        <v>31.846666666666671</v>
      </c>
      <c r="H24" s="55">
        <f t="shared" si="4"/>
        <v>31.846666666666671</v>
      </c>
      <c r="I24" s="52">
        <f t="shared" si="4"/>
        <v>16.52</v>
      </c>
      <c r="J24" s="55">
        <f t="shared" si="4"/>
        <v>16.52</v>
      </c>
      <c r="K24" s="54">
        <f t="shared" si="4"/>
        <v>116.58</v>
      </c>
      <c r="L24" s="55">
        <f t="shared" si="4"/>
        <v>116.58</v>
      </c>
      <c r="M24" s="54">
        <f t="shared" si="4"/>
        <v>744.28666666666663</v>
      </c>
      <c r="N24" s="56">
        <f t="shared" si="4"/>
        <v>703.08666666666659</v>
      </c>
    </row>
    <row r="25" spans="1:14" ht="15.75" thickBot="1">
      <c r="A25" s="95"/>
      <c r="B25" s="66"/>
      <c r="C25" s="67"/>
      <c r="D25" s="68"/>
      <c r="E25" s="69"/>
      <c r="F25" s="69"/>
      <c r="G25" s="70">
        <f t="shared" ref="G25:N25" si="5">G16+G24</f>
        <v>39.646666666666668</v>
      </c>
      <c r="H25" s="71">
        <f t="shared" si="5"/>
        <v>42.146666666666675</v>
      </c>
      <c r="I25" s="70">
        <f t="shared" si="5"/>
        <v>24.29</v>
      </c>
      <c r="J25" s="71">
        <f t="shared" si="5"/>
        <v>26.88</v>
      </c>
      <c r="K25" s="70">
        <f t="shared" si="5"/>
        <v>172.25</v>
      </c>
      <c r="L25" s="71">
        <f t="shared" si="5"/>
        <v>185.74</v>
      </c>
      <c r="M25" s="70">
        <f t="shared" si="5"/>
        <v>1068.0966666666666</v>
      </c>
      <c r="N25" s="72">
        <f t="shared" si="5"/>
        <v>1114.1666666666665</v>
      </c>
    </row>
  </sheetData>
  <mergeCells count="13">
    <mergeCell ref="M9:N10"/>
    <mergeCell ref="G10:H10"/>
    <mergeCell ref="I10:J10"/>
    <mergeCell ref="K10:L10"/>
    <mergeCell ref="A12:A25"/>
    <mergeCell ref="B12:N12"/>
    <mergeCell ref="B17:N17"/>
    <mergeCell ref="A9:A11"/>
    <mergeCell ref="B9:B11"/>
    <mergeCell ref="C9:C11"/>
    <mergeCell ref="D9:D11"/>
    <mergeCell ref="E9:F10"/>
    <mergeCell ref="G9:L9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2025-02-10T04:45:29Z</dcterms:modified>
</cp:coreProperties>
</file>